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 - České vysoké učení technické v Praze\5\ZJF\"/>
    </mc:Choice>
  </mc:AlternateContent>
  <bookViews>
    <workbookView xWindow="-120" yWindow="-120" windowWidth="29040" windowHeight="15840" activeTab="2"/>
  </bookViews>
  <sheets>
    <sheet name="1" sheetId="1" r:id="rId1"/>
    <sheet name="2" sheetId="2" r:id="rId2"/>
    <sheet name="11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2" l="1"/>
  <c r="B9" i="2"/>
  <c r="C9" i="2"/>
  <c r="D9" i="2"/>
  <c r="B3" i="2"/>
  <c r="B4" i="2"/>
  <c r="D3" i="2"/>
  <c r="C3" i="2"/>
  <c r="D2" i="2"/>
  <c r="C2" i="2"/>
  <c r="B6" i="2"/>
  <c r="B2" i="2"/>
  <c r="B7" i="2"/>
  <c r="D5" i="2"/>
  <c r="C5" i="2"/>
  <c r="C1" i="2"/>
  <c r="D1" i="2" s="1"/>
  <c r="B1" i="2"/>
  <c r="C13" i="1"/>
  <c r="D10" i="1"/>
  <c r="D11" i="1"/>
  <c r="D12" i="1"/>
  <c r="D9" i="1"/>
  <c r="D7" i="1"/>
  <c r="D14" i="1"/>
  <c r="C10" i="1" l="1"/>
  <c r="C11" i="1"/>
  <c r="C12" i="1"/>
  <c r="C9" i="1"/>
  <c r="B5" i="1"/>
  <c r="B2" i="1"/>
</calcChain>
</file>

<file path=xl/sharedStrings.xml><?xml version="1.0" encoding="utf-8"?>
<sst xmlns="http://schemas.openxmlformats.org/spreadsheetml/2006/main" count="26" uniqueCount="26">
  <si>
    <t>s</t>
  </si>
  <si>
    <t>tg</t>
  </si>
  <si>
    <t>E</t>
  </si>
  <si>
    <t>eta</t>
  </si>
  <si>
    <t>rho</t>
  </si>
  <si>
    <t>sigma</t>
  </si>
  <si>
    <t>t1</t>
  </si>
  <si>
    <t>t2</t>
  </si>
  <si>
    <t>t3</t>
  </si>
  <si>
    <t>t4</t>
  </si>
  <si>
    <t>g</t>
  </si>
  <si>
    <t>Q</t>
  </si>
  <si>
    <t>r</t>
  </si>
  <si>
    <t>v</t>
  </si>
  <si>
    <t>Ekin</t>
  </si>
  <si>
    <t>p</t>
  </si>
  <si>
    <t>lambda</t>
  </si>
  <si>
    <t>m(He)</t>
  </si>
  <si>
    <t>m0(He)</t>
  </si>
  <si>
    <t>c</t>
  </si>
  <si>
    <t>hbar*c</t>
  </si>
  <si>
    <t>nm</t>
  </si>
  <si>
    <t>v(rel)</t>
  </si>
  <si>
    <t>v(nerel)</t>
  </si>
  <si>
    <t>%</t>
  </si>
  <si>
    <t>delta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</si>
</sst>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Fill="1" applyBorder="1"/>
    <xf numFmtId="0" fontId="4" fillId="0" borderId="0" xfId="0" applyFont="1"/>
    <xf numFmtId="0" fontId="1" fillId="0" borderId="0" xfId="0" applyFont="1"/>
    <xf numFmtId="0" fontId="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12" sqref="C12"/>
    </sheetView>
  </sheetViews>
  <sheetFormatPr defaultRowHeight="15" x14ac:dyDescent="0.25"/>
  <cols>
    <col min="2" max="2" width="10.140625" bestFit="1" customWidth="1"/>
    <col min="3" max="3" width="14.140625" bestFit="1" customWidth="1"/>
    <col min="4" max="4" width="16.42578125" bestFit="1" customWidth="1"/>
    <col min="5" max="5" width="14.140625" bestFit="1" customWidth="1"/>
    <col min="6" max="6" width="9.28515625" bestFit="1" customWidth="1"/>
  </cols>
  <sheetData>
    <row r="1" spans="1:4" x14ac:dyDescent="0.25">
      <c r="A1" s="1"/>
      <c r="B1" s="1"/>
      <c r="C1" s="1"/>
      <c r="D1" s="1"/>
    </row>
    <row r="2" spans="1:4" ht="15.75" x14ac:dyDescent="0.25">
      <c r="A2" s="2" t="s">
        <v>0</v>
      </c>
      <c r="B2" s="2">
        <f>1.303/100</f>
        <v>1.303E-2</v>
      </c>
      <c r="C2" s="2"/>
      <c r="D2" s="2"/>
    </row>
    <row r="3" spans="1:4" ht="15.75" x14ac:dyDescent="0.25">
      <c r="A3" s="2" t="s">
        <v>1</v>
      </c>
      <c r="B3" s="2">
        <v>120.35</v>
      </c>
      <c r="C3" s="2"/>
      <c r="D3" s="2"/>
    </row>
    <row r="4" spans="1:4" ht="15.75" x14ac:dyDescent="0.25">
      <c r="A4" s="2" t="s">
        <v>2</v>
      </c>
      <c r="B4" s="2">
        <v>600000</v>
      </c>
      <c r="C4" s="2"/>
      <c r="D4" s="2"/>
    </row>
    <row r="5" spans="1:4" ht="15.75" x14ac:dyDescent="0.25">
      <c r="A5" s="2" t="s">
        <v>3</v>
      </c>
      <c r="B5" s="2">
        <f>1.83*10^-5</f>
        <v>1.8300000000000001E-5</v>
      </c>
      <c r="C5" s="2"/>
      <c r="D5" s="2"/>
    </row>
    <row r="6" spans="1:4" ht="15.75" x14ac:dyDescent="0.25">
      <c r="A6" s="2" t="s">
        <v>4</v>
      </c>
      <c r="B6" s="2">
        <v>1.29</v>
      </c>
      <c r="C6" s="2"/>
      <c r="D6" s="2"/>
    </row>
    <row r="7" spans="1:4" ht="15.75" x14ac:dyDescent="0.25">
      <c r="A7" s="2" t="s">
        <v>5</v>
      </c>
      <c r="B7" s="2">
        <v>960</v>
      </c>
      <c r="C7" s="2"/>
      <c r="D7" s="2">
        <f>B2/B3</f>
        <v>1.0826755297050271E-4</v>
      </c>
    </row>
    <row r="8" spans="1:4" ht="15.75" x14ac:dyDescent="0.25">
      <c r="A8" s="2" t="s">
        <v>10</v>
      </c>
      <c r="B8" s="2">
        <v>9.8066499999999994</v>
      </c>
      <c r="C8" s="2" t="s">
        <v>11</v>
      </c>
      <c r="D8" s="2" t="s">
        <v>13</v>
      </c>
    </row>
    <row r="9" spans="1:4" ht="15.75" x14ac:dyDescent="0.25">
      <c r="A9" s="2" t="s">
        <v>6</v>
      </c>
      <c r="B9" s="2">
        <v>67.73</v>
      </c>
      <c r="C9" s="3">
        <f>18*PI()*$B$5*$B$2*SQRT($B$5*$B$2/(2*$B$3*($B$7-$B$6)*$B$8))*(1/$B$3+1/B9)/$B$4</f>
        <v>1.6832081288841469E-19</v>
      </c>
      <c r="D9" s="2">
        <f>$B$2/B9</f>
        <v>1.9238151483832864E-4</v>
      </c>
    </row>
    <row r="10" spans="1:4" ht="15.75" x14ac:dyDescent="0.25">
      <c r="A10" s="2" t="s">
        <v>7</v>
      </c>
      <c r="B10" s="2">
        <v>26.4</v>
      </c>
      <c r="C10" s="3">
        <f>18*PI()*$B$5*$B$2*SQRT($B$5*$B$2/(2*$B$3*($B$7-$B$6)*$B$8))*(1/$B$3+1/B10)/$B$4</f>
        <v>3.3693836367278012E-19</v>
      </c>
      <c r="D10" s="2">
        <f>$B$2/B10</f>
        <v>4.9356060606060609E-4</v>
      </c>
    </row>
    <row r="11" spans="1:4" ht="15.75" x14ac:dyDescent="0.25">
      <c r="A11" s="2" t="s">
        <v>8</v>
      </c>
      <c r="B11" s="2">
        <v>16.5</v>
      </c>
      <c r="C11" s="3">
        <f>18*PI()*$B$5*$B$2*SQRT($B$5*$B$2/(2*$B$3*($B$7-$B$6)*$B$8))*(1/$B$3+1/B11)/$B$4</f>
        <v>5.0273270262209152E-19</v>
      </c>
      <c r="D11" s="2">
        <f>$B$2/B11</f>
        <v>7.8969696969696974E-4</v>
      </c>
    </row>
    <row r="12" spans="1:4" ht="15.75" x14ac:dyDescent="0.25">
      <c r="A12" s="2" t="s">
        <v>9</v>
      </c>
      <c r="B12" s="2">
        <v>11.9</v>
      </c>
      <c r="C12" s="3">
        <f>18*PI()*$B$5*$B$2*SQRT($B$5*$B$2/(2*$B$3*($B$7-$B$6)*$B$8))*(1/$B$3+1/B12)/$B$4</f>
        <v>6.7363555061465904E-19</v>
      </c>
      <c r="D12" s="2">
        <f>$B$2/B12</f>
        <v>1.0949579831932774E-3</v>
      </c>
    </row>
    <row r="13" spans="1:4" ht="15.75" x14ac:dyDescent="0.25">
      <c r="A13" s="2"/>
      <c r="B13" s="2"/>
      <c r="C13" s="2">
        <f>AVERAGE(C9:C12)</f>
        <v>4.2040685744948634E-19</v>
      </c>
      <c r="D13" s="2" t="s">
        <v>12</v>
      </c>
    </row>
    <row r="14" spans="1:4" ht="15.75" x14ac:dyDescent="0.25">
      <c r="A14" s="2"/>
      <c r="B14" s="2"/>
      <c r="C14" s="2"/>
      <c r="D14" s="2">
        <f>3*SQRT(B2*B5/(2*B3*B8*(B7-B6)))</f>
        <v>9.7381620182025242E-7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9" sqref="B9"/>
    </sheetView>
  </sheetViews>
  <sheetFormatPr defaultRowHeight="15" x14ac:dyDescent="0.25"/>
  <cols>
    <col min="2" max="3" width="12" bestFit="1" customWidth="1"/>
    <col min="4" max="4" width="11.85546875" bestFit="1" customWidth="1"/>
  </cols>
  <sheetData>
    <row r="1" spans="1:4" x14ac:dyDescent="0.25">
      <c r="A1" t="s">
        <v>14</v>
      </c>
      <c r="B1">
        <f>98*10^6</f>
        <v>98000000</v>
      </c>
      <c r="C1">
        <f>1.602*10^-19</f>
        <v>1.602E-19</v>
      </c>
      <c r="D1">
        <f>C1*B1</f>
        <v>1.56996E-11</v>
      </c>
    </row>
    <row r="2" spans="1:4" x14ac:dyDescent="0.25">
      <c r="A2" t="s">
        <v>22</v>
      </c>
      <c r="B2" s="5">
        <f>SQRT(1-D5^2/B6^2)</f>
        <v>0.22481520473073735</v>
      </c>
      <c r="C2">
        <f>B7</f>
        <v>300000000</v>
      </c>
      <c r="D2">
        <f>C2*B2</f>
        <v>67444561.419221207</v>
      </c>
    </row>
    <row r="3" spans="1:4" x14ac:dyDescent="0.25">
      <c r="A3" t="s">
        <v>15</v>
      </c>
      <c r="B3" s="6">
        <f>B6*B2</f>
        <v>1.5319897237253257E-27</v>
      </c>
      <c r="C3">
        <f>B7</f>
        <v>300000000</v>
      </c>
      <c r="D3">
        <f>C3*B3</f>
        <v>4.5959691711759768E-19</v>
      </c>
    </row>
    <row r="4" spans="1:4" x14ac:dyDescent="0.25">
      <c r="A4" t="s">
        <v>16</v>
      </c>
      <c r="B4" s="5">
        <f>B8*2*PI()/B1</f>
        <v>1.2649718990882983E-5</v>
      </c>
      <c r="C4" t="s">
        <v>21</v>
      </c>
    </row>
    <row r="5" spans="1:4" x14ac:dyDescent="0.25">
      <c r="A5" t="s">
        <v>18</v>
      </c>
      <c r="B5">
        <v>4</v>
      </c>
      <c r="C5">
        <f>1.66*10^-27</f>
        <v>1.6599999999999999E-27</v>
      </c>
      <c r="D5">
        <f>C5*B5</f>
        <v>6.6399999999999996E-27</v>
      </c>
    </row>
    <row r="6" spans="1:4" x14ac:dyDescent="0.25">
      <c r="A6" t="s">
        <v>17</v>
      </c>
      <c r="B6">
        <f>D1/B7^2+D5</f>
        <v>6.8144399999999995E-27</v>
      </c>
    </row>
    <row r="7" spans="1:4" x14ac:dyDescent="0.25">
      <c r="A7" t="s">
        <v>19</v>
      </c>
      <c r="B7">
        <f>3*10^8</f>
        <v>300000000</v>
      </c>
    </row>
    <row r="8" spans="1:4" ht="15.75" x14ac:dyDescent="0.25">
      <c r="A8" t="s">
        <v>20</v>
      </c>
      <c r="B8" s="4">
        <v>197.3</v>
      </c>
    </row>
    <row r="9" spans="1:4" x14ac:dyDescent="0.25">
      <c r="A9" t="s">
        <v>23</v>
      </c>
      <c r="B9" s="5">
        <f>D9/C9</f>
        <v>0.2292207858696475</v>
      </c>
      <c r="C9">
        <f>B7</f>
        <v>300000000</v>
      </c>
      <c r="D9">
        <f>SQRT(2*D1/D5)</f>
        <v>68766235.760894254</v>
      </c>
    </row>
    <row r="10" spans="1:4" x14ac:dyDescent="0.25">
      <c r="A10" t="s">
        <v>25</v>
      </c>
      <c r="B10" s="5">
        <f>(B9-B2)/B9</f>
        <v>1.9219815175991518E-2</v>
      </c>
      <c r="C10" t="s">
        <v>24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2605C820C3C5843983C06B5356B0C20" ma:contentTypeVersion="13" ma:contentTypeDescription="Vytvoří nový dokument" ma:contentTypeScope="" ma:versionID="87dad7d603e88858e6643faefa1e3d75">
  <xsd:schema xmlns:xsd="http://www.w3.org/2001/XMLSchema" xmlns:xs="http://www.w3.org/2001/XMLSchema" xmlns:p="http://schemas.microsoft.com/office/2006/metadata/properties" xmlns:ns3="d07cd7d3-189f-4e4b-abf0-2c919d16c80f" xmlns:ns4="e895f9cf-3e3d-4d64-98fd-2a18ee191a26" targetNamespace="http://schemas.microsoft.com/office/2006/metadata/properties" ma:root="true" ma:fieldsID="b1c7006d03e7ab68596b79d77a6963cd" ns3:_="" ns4:_="">
    <xsd:import namespace="d07cd7d3-189f-4e4b-abf0-2c919d16c80f"/>
    <xsd:import namespace="e895f9cf-3e3d-4d64-98fd-2a18ee191a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cd7d3-189f-4e4b-abf0-2c919d16c8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95f9cf-3e3d-4d64-98fd-2a18ee191a2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AC90CA-A4C2-44DE-BD89-32D02FC2648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6727D83-BC91-4F42-8D7E-3F4168EF56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8CC1F4-0BE5-47D4-8C1C-8526DEB73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7cd7d3-189f-4e4b-abf0-2c919d16c80f"/>
    <ds:schemaRef ds:uri="e895f9cf-3e3d-4d64-98fd-2a18ee191a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</vt:lpstr>
      <vt:lpstr>2</vt:lpstr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2020-11-27T14:44:21Z</dcterms:created>
  <dcterms:modified xsi:type="dcterms:W3CDTF">2020-11-27T17:37:00Z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0x01010072605C820C3C5843983C06B5356B0C20</vt:lpwstr>
  </property>
</Properties>
</file>